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C19" i="1" l="1"/>
  <c r="B19" i="1"/>
  <c r="I39" i="1"/>
  <c r="H39" i="1"/>
  <c r="I33" i="1"/>
  <c r="H33" i="1"/>
  <c r="I38" i="1"/>
  <c r="H38" i="1"/>
  <c r="I32" i="1"/>
  <c r="H32" i="1"/>
  <c r="B38" i="1"/>
  <c r="C38" i="1"/>
  <c r="I24" i="1"/>
  <c r="H24" i="1"/>
  <c r="C37" i="1"/>
  <c r="B37" i="1"/>
  <c r="C32" i="1"/>
  <c r="B32" i="1"/>
  <c r="K22" i="1" l="1"/>
  <c r="J22" i="1" l="1"/>
  <c r="D26" i="1"/>
  <c r="J35" i="1" l="1"/>
  <c r="K35" i="1" s="1"/>
  <c r="J39" i="1"/>
  <c r="K39" i="1" s="1"/>
  <c r="J41" i="1"/>
  <c r="K41" i="1" s="1"/>
  <c r="J33" i="1"/>
  <c r="K33" i="1" s="1"/>
  <c r="D40" i="1" l="1"/>
  <c r="E40" i="1" s="1"/>
  <c r="C24" i="1" l="1"/>
  <c r="D22" i="1" l="1"/>
  <c r="D23" i="1" l="1"/>
  <c r="E23" i="1" s="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<sst xmlns="http://schemas.openxmlformats.org/spreadsheetml/2006/main" count="137" uniqueCount="100">
  <si>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</si>
  <si>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</si>
  <si>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</si>
  <si>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</si>
  <si>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</si>
  <si>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</si>
  <si>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</si>
  <si>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</si>
  <si>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</si>
  <si>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</si>
  <si>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</si>
  <si>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</si>
  <si>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</si>
  <si>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</si>
  <si>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</si>
  <si>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</si>
  <si>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</si>
  <si>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</si>
  <si>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</si>
  <si>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</si>
  <si>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</si>
  <si>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</si>
  <si>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</si>
  <si>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</si>
  <si>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</si>
  <si>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</si>
  <si>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</si>
  <si>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</si>
  <si>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</si>
  <si>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</si>
  <si>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</si>
  <si>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</si>
  <si>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</si>
  <si>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</si>
  <si>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</si>
  <si>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</si>
  <si>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</si>
  <si>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</si>
  <si>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</si>
  <si>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</si>
  <si>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</si>
  <si>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</si>
  <si>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</si>
  <si>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</si>
  <si>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</si>
  <si>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</si>
  <si>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</si>
  <si>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</si>
  <si>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</si>
  <si>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</si>
  <si>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</si>
  <si>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</si>
  <si>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</si>
  <si>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</si>
  <si>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</si>
  <si>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</si>
  <si>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</si>
  <si>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</si>
  <si>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</si>
  <si>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</si>
  <si>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</si>
  <si>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</si>
  <si>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</si>
  <si>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</si>
  <si>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</si>
  <si>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</si>
  <si>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</si>
  <si>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</si>
  <si>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</si>
  <si>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</si>
  <si>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</si>
  <si>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</si>
  <si>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</si>
  <si>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#Students enrolled at multiple campuses are counted twice at this time. Credits are not affected.</t>
  </si>
  <si>
    <t>Summer I 2019</t>
  </si>
  <si>
    <t>* Summer I 2018 headcount and credit hour totals represent the sum of School of Health and Rehabilitation Sciences and School of Physical Education and Tourism Management. The merger became official on July 1, 2018.</t>
  </si>
  <si>
    <t>+24 ug; +15 grad/prof</t>
  </si>
  <si>
    <t>+11 ug; +40 grad/prof</t>
  </si>
  <si>
    <t>-2 non-degree</t>
  </si>
  <si>
    <t>Office of Institutional Research and Decision Support 5/13/2019</t>
  </si>
  <si>
    <t>*** IU Ft. Wayne did not have Summer 2018 enrollment. Numbers will not be comparable. 2019 count includes hours in Purdue courses</t>
  </si>
  <si>
    <t>5/15/2018</t>
  </si>
  <si>
    <t>5/14/2019</t>
  </si>
  <si>
    <t>5/14/2019 - End of refund</t>
  </si>
  <si>
    <t>+21 ug; -12 grad; -2 non-degree</t>
  </si>
  <si>
    <t>+2 ug; -2 grad</t>
  </si>
  <si>
    <t>-1 ug; +11 grad</t>
  </si>
  <si>
    <t>-25 ug; -24 grad</t>
  </si>
  <si>
    <t>-48 ug; -5 grad</t>
  </si>
  <si>
    <t>-12 grad/prof</t>
  </si>
  <si>
    <t>+16 ug; +11 grad; +2 non-degree</t>
  </si>
  <si>
    <t>+10 ug; -8 grad/prof; +1 non-degree</t>
  </si>
  <si>
    <t>-36 ug; -2 grad; -6 non-degree</t>
  </si>
  <si>
    <t>-25 ug; +11 grad</t>
  </si>
  <si>
    <t>-7 ug; -4 grad; +17 non-degree</t>
  </si>
  <si>
    <t>+39 ug; +21 grad/prof; +0 non-degree</t>
  </si>
  <si>
    <t>+26 ug; +13 grad; -10 non-degree</t>
  </si>
  <si>
    <t>+7 ug; +23 grad</t>
  </si>
  <si>
    <t>-89 ug; -28 hs; -7 non-degree</t>
  </si>
  <si>
    <t>-12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</si>
</sst>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0" fillId="0" borderId="0"/>
    <xf numFmtId="0" fontId="11" fillId="0" borderId="0"/>
  </cellStyleXfs>
  <cellXfs count="217">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3" fontId="21" fillId="2" borderId="14" xfId="0" applyNumberFormat="1" applyFont="1" applyFill="1" applyBorder="1" applyAlignment="1">
      <alignment horizontal="center" wrapText="1"/>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164" fontId="28"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164" fontId="29" fillId="0" borderId="7" xfId="0" applyNumberFormat="1" applyFont="1" applyFill="1" applyBorder="1" applyAlignment="1">
      <alignment horizontal="center" vertical="center" wrapText="1"/>
    </xf>
    <xf numFmtId="3" fontId="28" fillId="0" borderId="11" xfId="0" applyNumberFormat="1" applyFont="1" applyFill="1" applyBorder="1" applyAlignment="1">
      <alignment horizontal="center" wrapText="1"/>
    </xf>
    <xf numFmtId="164" fontId="28" fillId="0" borderId="12" xfId="0" applyNumberFormat="1" applyFont="1" applyFill="1" applyBorder="1" applyAlignment="1">
      <alignment horizontal="center" wrapText="1"/>
    </xf>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4" fillId="0" borderId="10" xfId="0" applyNumberFormat="1" applyFont="1" applyBorder="1" applyAlignment="1">
      <alignment horizontal="center"/>
    </xf>
    <xf numFmtId="164" fontId="28" fillId="2" borderId="2" xfId="0" applyNumberFormat="1" applyFont="1" applyFill="1" applyBorder="1" applyAlignment="1">
      <alignment horizontal="center" wrapText="1"/>
    </xf>
    <xf numFmtId="49" fontId="4" fillId="0" borderId="22" xfId="0" applyNumberFormat="1" applyFont="1" applyFill="1" applyBorder="1"/>
    <xf numFmtId="166" fontId="28"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0" fillId="0" borderId="21" xfId="0" applyNumberFormat="1" applyBorder="1"/>
    <xf numFmtId="49" fontId="4" fillId="0" borderId="21" xfId="0" applyNumberFormat="1" applyFont="1" applyFill="1" applyBorder="1" applyAlignment="1">
      <alignment vertical="center" wrapText="1"/>
    </xf>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164" fontId="27" fillId="2" borderId="12" xfId="0" applyNumberFormat="1" applyFont="1" applyFill="1" applyBorder="1" applyAlignment="1">
      <alignment horizontal="center" wrapText="1"/>
    </xf>
    <xf numFmtId="164" fontId="28" fillId="0" borderId="9" xfId="0" applyNumberFormat="1" applyFont="1" applyBorder="1" applyAlignment="1">
      <alignment horizontal="center" vertical="center" wrapText="1" readingOrder="1"/>
    </xf>
    <xf numFmtId="3" fontId="29" fillId="3" borderId="9" xfId="0" applyNumberFormat="1" applyFont="1" applyFill="1" applyBorder="1" applyAlignment="1">
      <alignment horizontal="center" vertical="center" wrapText="1"/>
    </xf>
    <xf numFmtId="3" fontId="27" fillId="2" borderId="3" xfId="0" applyNumberFormat="1" applyFont="1" applyFill="1" applyBorder="1" applyAlignment="1">
      <alignment horizontal="center" wrapText="1"/>
    </xf>
    <xf numFmtId="3" fontId="29" fillId="2" borderId="3"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49" fontId="0" fillId="0" borderId="50" xfId="0" applyNumberFormat="1" applyBorder="1"/>
    <xf numFmtId="3" fontId="29" fillId="5" borderId="28" xfId="0" applyNumberFormat="1" applyFont="1" applyFill="1" applyBorder="1" applyAlignment="1">
      <alignment horizontal="center" vertical="center" wrapText="1"/>
    </xf>
    <xf numFmtId="164" fontId="29" fillId="5" borderId="29" xfId="0" applyNumberFormat="1" applyFont="1" applyFill="1" applyBorder="1" applyAlignment="1">
      <alignment horizontal="center"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20" fillId="0" borderId="4" xfId="0" applyFont="1" applyBorder="1" applyAlignment="1">
      <alignment wrapText="1"/>
    </xf>
    <xf numFmtId="0" fontId="20" fillId="0" borderId="9" xfId="0" applyFont="1" applyBorder="1" applyAlignment="1">
      <alignment wrapText="1"/>
    </xf>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3" fontId="28" fillId="2" borderId="3" xfId="0" applyNumberFormat="1" applyFont="1" applyFill="1" applyBorder="1" applyAlignment="1">
      <alignment horizontal="center" wrapText="1"/>
    </xf>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14" fillId="2" borderId="9"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3" fontId="14" fillId="0" borderId="9" xfId="0" applyNumberFormat="1" applyFont="1" applyFill="1" applyBorder="1" applyAlignment="1">
      <alignment horizontal="center" wrapText="1"/>
    </xf>
    <xf numFmtId="164" fontId="14" fillId="0" borderId="1" xfId="0" applyNumberFormat="1" applyFont="1" applyFill="1" applyBorder="1" applyAlignment="1">
      <alignment horizont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I35" sqref="I35"/>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74</v>
      </c>
      <c r="B1" s="164" t="s">
        <v>32</v>
      </c>
      <c r="C1" s="165"/>
      <c r="D1" s="165"/>
      <c r="E1" s="6"/>
      <c r="F1" s="14"/>
      <c r="G1" s="169" t="s">
        <v>83</v>
      </c>
      <c r="H1" s="170"/>
      <c r="I1" s="170"/>
      <c r="J1" s="170"/>
      <c r="K1" s="170"/>
      <c r="L1" s="170"/>
    </row>
    <row r="2" spans="1:12" s="3" customFormat="1" ht="16.5" customHeight="1" thickBot="1" x14ac:dyDescent="0.3">
      <c r="A2" s="166" t="s">
        <v>3</v>
      </c>
      <c r="B2" s="167"/>
      <c r="C2" s="167"/>
      <c r="D2" s="58"/>
      <c r="E2" s="58"/>
      <c r="F2" s="15"/>
      <c r="G2" s="168" t="s">
        <v>4</v>
      </c>
      <c r="H2" s="167"/>
      <c r="I2" s="167"/>
      <c r="J2" s="167"/>
      <c r="K2" s="68"/>
      <c r="L2" s="151"/>
    </row>
    <row r="3" spans="1:12" s="1" customFormat="1" ht="15.75" thickBot="1" x14ac:dyDescent="0.3">
      <c r="A3" s="52" t="s">
        <v>2</v>
      </c>
      <c r="B3" s="53" t="s">
        <v>81</v>
      </c>
      <c r="C3" s="53" t="s">
        <v>82</v>
      </c>
      <c r="D3" s="57" t="s">
        <v>0</v>
      </c>
      <c r="E3" s="55" t="s">
        <v>1</v>
      </c>
      <c r="F3" s="45"/>
      <c r="G3" s="52" t="s">
        <v>2</v>
      </c>
      <c r="H3" s="53" t="s">
        <v>81</v>
      </c>
      <c r="I3" s="53" t="s">
        <v>82</v>
      </c>
      <c r="J3" s="54" t="s">
        <v>0</v>
      </c>
      <c r="K3" s="55" t="s">
        <v>1</v>
      </c>
      <c r="L3" s="141" t="s">
        <v>36</v>
      </c>
    </row>
    <row r="4" spans="1:12" ht="15" x14ac:dyDescent="0.25">
      <c r="A4" s="56" t="s">
        <v>19</v>
      </c>
      <c r="B4" s="59">
        <v>1948</v>
      </c>
      <c r="C4" s="59">
        <v>2049</v>
      </c>
      <c r="D4" s="209">
        <f t="shared" ref="D4:D23" si="0">C4-B4</f>
        <v>101</v>
      </c>
      <c r="E4" s="210">
        <f t="shared" ref="E4:E21" si="1">D4/B4</f>
        <v>5.1848049281314167E-2</v>
      </c>
      <c r="F4" s="21"/>
      <c r="G4" s="51" t="s">
        <v>19</v>
      </c>
      <c r="H4" s="50">
        <v>477</v>
      </c>
      <c r="I4" s="50">
        <v>480</v>
      </c>
      <c r="J4" s="132">
        <f>I4-H4</f>
        <v>3</v>
      </c>
      <c r="K4" s="133">
        <f>J4/H4</f>
        <v>6.2893081761006293E-3</v>
      </c>
      <c r="L4" s="142" t="s">
        <v>91</v>
      </c>
    </row>
    <row r="5" spans="1:12" ht="15" x14ac:dyDescent="0.25">
      <c r="A5" s="22" t="s">
        <v>20</v>
      </c>
      <c r="B5" s="59">
        <v>1294</v>
      </c>
      <c r="C5" s="59">
        <v>1234</v>
      </c>
      <c r="D5" s="106">
        <f t="shared" si="0"/>
        <v>-60</v>
      </c>
      <c r="E5" s="72">
        <f t="shared" si="1"/>
        <v>-4.6367851622874809E-2</v>
      </c>
      <c r="F5" s="21"/>
      <c r="G5" s="18" t="s">
        <v>20</v>
      </c>
      <c r="H5" s="50">
        <v>339</v>
      </c>
      <c r="I5" s="50">
        <v>295</v>
      </c>
      <c r="J5" s="117">
        <f t="shared" ref="J5:J27" si="2">I5-H5</f>
        <v>-44</v>
      </c>
      <c r="K5" s="118">
        <f t="shared" ref="K5:K27" si="3">J5/H5</f>
        <v>-0.12979351032448377</v>
      </c>
      <c r="L5" s="142" t="s">
        <v>92</v>
      </c>
    </row>
    <row r="6" spans="1:12" ht="15" x14ac:dyDescent="0.25">
      <c r="A6" s="22" t="s">
        <v>24</v>
      </c>
      <c r="B6" s="59">
        <v>3357</v>
      </c>
      <c r="C6" s="59">
        <v>3439</v>
      </c>
      <c r="D6" s="69">
        <f t="shared" si="0"/>
        <v>82</v>
      </c>
      <c r="E6" s="70">
        <f t="shared" si="1"/>
        <v>2.4426571343461424E-2</v>
      </c>
      <c r="F6" s="21"/>
      <c r="G6" s="18" t="s">
        <v>24</v>
      </c>
      <c r="H6" s="50">
        <v>913</v>
      </c>
      <c r="I6" s="50">
        <v>860</v>
      </c>
      <c r="J6" s="117">
        <f t="shared" si="2"/>
        <v>-53</v>
      </c>
      <c r="K6" s="118">
        <f t="shared" si="3"/>
        <v>-5.8050383351588172E-2</v>
      </c>
      <c r="L6" s="143" t="s">
        <v>88</v>
      </c>
    </row>
    <row r="7" spans="1:12" ht="15.75" customHeight="1" x14ac:dyDescent="0.25">
      <c r="A7" s="22" t="s">
        <v>48</v>
      </c>
      <c r="B7" s="59">
        <v>5642</v>
      </c>
      <c r="C7" s="59">
        <v>5566</v>
      </c>
      <c r="D7" s="106">
        <f t="shared" si="0"/>
        <v>-76</v>
      </c>
      <c r="E7" s="72">
        <f t="shared" si="1"/>
        <v>-1.3470400567174761E-2</v>
      </c>
      <c r="F7" s="21"/>
      <c r="G7" s="22" t="s">
        <v>48</v>
      </c>
      <c r="H7" s="50">
        <v>936</v>
      </c>
      <c r="I7" s="50">
        <v>922</v>
      </c>
      <c r="J7" s="117">
        <f t="shared" si="2"/>
        <v>-14</v>
      </c>
      <c r="K7" s="118">
        <f t="shared" si="3"/>
        <v>-1.4957264957264958E-2</v>
      </c>
      <c r="L7" s="143" t="s">
        <v>93</v>
      </c>
    </row>
    <row r="8" spans="1:12" ht="15" x14ac:dyDescent="0.25">
      <c r="A8" s="22" t="s">
        <v>35</v>
      </c>
      <c r="B8" s="59">
        <v>457</v>
      </c>
      <c r="C8" s="59">
        <v>510</v>
      </c>
      <c r="D8" s="69">
        <f t="shared" si="0"/>
        <v>53</v>
      </c>
      <c r="E8" s="70">
        <f t="shared" si="1"/>
        <v>0.11597374179431072</v>
      </c>
      <c r="F8" s="21"/>
      <c r="G8" s="18" t="s">
        <v>35</v>
      </c>
      <c r="H8" s="50">
        <v>124</v>
      </c>
      <c r="I8" s="50">
        <v>124</v>
      </c>
      <c r="J8" s="213">
        <f t="shared" si="2"/>
        <v>0</v>
      </c>
      <c r="K8" s="214">
        <f t="shared" si="3"/>
        <v>0</v>
      </c>
      <c r="L8" s="143" t="s">
        <v>85</v>
      </c>
    </row>
    <row r="9" spans="1:12" ht="15" x14ac:dyDescent="0.25">
      <c r="A9" s="22" t="s">
        <v>46</v>
      </c>
      <c r="B9" s="59">
        <v>2044</v>
      </c>
      <c r="C9" s="59">
        <v>2201</v>
      </c>
      <c r="D9" s="69">
        <f t="shared" si="0"/>
        <v>157</v>
      </c>
      <c r="E9" s="70">
        <f t="shared" si="1"/>
        <v>7.6810176125244614E-2</v>
      </c>
      <c r="F9" s="21"/>
      <c r="G9" s="22" t="s">
        <v>46</v>
      </c>
      <c r="H9" s="50">
        <v>450</v>
      </c>
      <c r="I9" s="50">
        <v>479</v>
      </c>
      <c r="J9" s="127">
        <f t="shared" si="2"/>
        <v>29</v>
      </c>
      <c r="K9" s="128">
        <f t="shared" si="3"/>
        <v>6.4444444444444443E-2</v>
      </c>
      <c r="L9" s="143" t="s">
        <v>90</v>
      </c>
    </row>
    <row r="10" spans="1:12" ht="15" x14ac:dyDescent="0.25">
      <c r="A10" s="22" t="s">
        <v>67</v>
      </c>
      <c r="B10" s="59">
        <v>3074</v>
      </c>
      <c r="C10" s="59">
        <v>2833</v>
      </c>
      <c r="D10" s="123">
        <f t="shared" si="0"/>
        <v>-241</v>
      </c>
      <c r="E10" s="124">
        <f t="shared" si="1"/>
        <v>-7.8399479505530251E-2</v>
      </c>
      <c r="F10" s="21"/>
      <c r="G10" s="18" t="s">
        <v>67</v>
      </c>
      <c r="H10" s="50">
        <v>633</v>
      </c>
      <c r="I10" s="50">
        <v>640</v>
      </c>
      <c r="J10" s="127">
        <f t="shared" si="2"/>
        <v>7</v>
      </c>
      <c r="K10" s="128">
        <f t="shared" si="3"/>
        <v>1.1058451816745656E-2</v>
      </c>
      <c r="L10" s="143" t="s">
        <v>84</v>
      </c>
    </row>
    <row r="11" spans="1:12" ht="14.25" customHeight="1" x14ac:dyDescent="0.25">
      <c r="A11" s="22" t="s">
        <v>33</v>
      </c>
      <c r="B11" s="59">
        <v>1702</v>
      </c>
      <c r="C11" s="59">
        <v>1792</v>
      </c>
      <c r="D11" s="69">
        <f t="shared" si="0"/>
        <v>90</v>
      </c>
      <c r="E11" s="70">
        <f t="shared" si="1"/>
        <v>5.2878965922444184E-2</v>
      </c>
      <c r="F11" s="21"/>
      <c r="G11" s="18" t="s">
        <v>33</v>
      </c>
      <c r="H11" s="50">
        <v>375</v>
      </c>
      <c r="I11" s="50">
        <v>363</v>
      </c>
      <c r="J11" s="117">
        <f t="shared" si="2"/>
        <v>-12</v>
      </c>
      <c r="K11" s="118">
        <f t="shared" si="3"/>
        <v>-3.2000000000000001E-2</v>
      </c>
      <c r="L11" s="143" t="s">
        <v>89</v>
      </c>
    </row>
    <row r="12" spans="1:12" ht="15" x14ac:dyDescent="0.25">
      <c r="A12" s="22" t="s">
        <v>47</v>
      </c>
      <c r="B12" s="59">
        <v>5693</v>
      </c>
      <c r="C12" s="59">
        <v>5432</v>
      </c>
      <c r="D12" s="106">
        <f t="shared" si="0"/>
        <v>-261</v>
      </c>
      <c r="E12" s="72">
        <f t="shared" si="1"/>
        <v>-4.5845775513788864E-2</v>
      </c>
      <c r="F12" s="21"/>
      <c r="G12" s="18" t="s">
        <v>47</v>
      </c>
      <c r="H12" s="50">
        <v>633</v>
      </c>
      <c r="I12" s="50">
        <v>639</v>
      </c>
      <c r="J12" s="127">
        <f t="shared" si="2"/>
        <v>6</v>
      </c>
      <c r="K12" s="128">
        <f t="shared" si="3"/>
        <v>9.4786729857819912E-3</v>
      </c>
      <c r="L12" s="143" t="s">
        <v>94</v>
      </c>
    </row>
    <row r="13" spans="1:12" ht="15" customHeight="1" x14ac:dyDescent="0.25">
      <c r="A13" s="22" t="s">
        <v>38</v>
      </c>
      <c r="B13" s="59">
        <v>10523</v>
      </c>
      <c r="C13" s="59">
        <v>10908</v>
      </c>
      <c r="D13" s="69">
        <f t="shared" si="0"/>
        <v>385</v>
      </c>
      <c r="E13" s="70">
        <f t="shared" si="1"/>
        <v>3.6586524755297917E-2</v>
      </c>
      <c r="F13" s="21"/>
      <c r="G13" s="18" t="s">
        <v>38</v>
      </c>
      <c r="H13" s="50">
        <v>1034</v>
      </c>
      <c r="I13" s="50">
        <v>1084</v>
      </c>
      <c r="J13" s="127">
        <f t="shared" si="2"/>
        <v>50</v>
      </c>
      <c r="K13" s="128">
        <f t="shared" si="3"/>
        <v>4.8355899419729204E-2</v>
      </c>
      <c r="L13" s="144" t="s">
        <v>77</v>
      </c>
    </row>
    <row r="14" spans="1:12" ht="14.25" customHeight="1" x14ac:dyDescent="0.25">
      <c r="A14" s="22" t="s">
        <v>21</v>
      </c>
      <c r="B14" s="59">
        <v>2870</v>
      </c>
      <c r="C14" s="59">
        <v>2999</v>
      </c>
      <c r="D14" s="69">
        <f t="shared" si="0"/>
        <v>129</v>
      </c>
      <c r="E14" s="70">
        <f t="shared" si="1"/>
        <v>4.4947735191637632E-2</v>
      </c>
      <c r="F14" s="21"/>
      <c r="G14" s="18" t="s">
        <v>21</v>
      </c>
      <c r="H14" s="50">
        <v>534</v>
      </c>
      <c r="I14" s="50">
        <v>594</v>
      </c>
      <c r="J14" s="127">
        <f t="shared" si="2"/>
        <v>60</v>
      </c>
      <c r="K14" s="128">
        <f t="shared" si="3"/>
        <v>0.11235955056179775</v>
      </c>
      <c r="L14" s="144" t="s">
        <v>95</v>
      </c>
    </row>
    <row r="15" spans="1:12" ht="15" x14ac:dyDescent="0.25">
      <c r="A15" s="22" t="s">
        <v>40</v>
      </c>
      <c r="B15" s="59">
        <v>294</v>
      </c>
      <c r="C15" s="59">
        <v>336</v>
      </c>
      <c r="D15" s="69">
        <f t="shared" si="0"/>
        <v>42</v>
      </c>
      <c r="E15" s="70">
        <f t="shared" si="1"/>
        <v>0.14285714285714285</v>
      </c>
      <c r="F15" s="21"/>
      <c r="G15" s="22" t="s">
        <v>40</v>
      </c>
      <c r="H15" s="50">
        <v>85</v>
      </c>
      <c r="I15" s="50">
        <v>95</v>
      </c>
      <c r="J15" s="127">
        <f t="shared" si="2"/>
        <v>10</v>
      </c>
      <c r="K15" s="128">
        <f t="shared" si="3"/>
        <v>0.11764705882352941</v>
      </c>
      <c r="L15" s="143" t="s">
        <v>86</v>
      </c>
    </row>
    <row r="16" spans="1:12" ht="15" customHeight="1" x14ac:dyDescent="0.25">
      <c r="A16" s="22" t="s">
        <v>70</v>
      </c>
      <c r="B16" s="59">
        <v>869</v>
      </c>
      <c r="C16" s="59">
        <v>750</v>
      </c>
      <c r="D16" s="106">
        <f t="shared" si="0"/>
        <v>-119</v>
      </c>
      <c r="E16" s="72">
        <f t="shared" si="1"/>
        <v>-0.13693901035673187</v>
      </c>
      <c r="F16" s="21"/>
      <c r="G16" s="18" t="s">
        <v>69</v>
      </c>
      <c r="H16" s="50">
        <v>269</v>
      </c>
      <c r="I16" s="50">
        <v>220</v>
      </c>
      <c r="J16" s="117">
        <f t="shared" si="2"/>
        <v>-49</v>
      </c>
      <c r="K16" s="118">
        <f t="shared" si="3"/>
        <v>-0.18215613382899629</v>
      </c>
      <c r="L16" s="143" t="s">
        <v>87</v>
      </c>
    </row>
    <row r="17" spans="1:12" ht="15" x14ac:dyDescent="0.25">
      <c r="A17" s="18" t="s">
        <v>37</v>
      </c>
      <c r="B17" s="59">
        <v>1271</v>
      </c>
      <c r="C17" s="59">
        <v>1326</v>
      </c>
      <c r="D17" s="69">
        <f t="shared" si="0"/>
        <v>55</v>
      </c>
      <c r="E17" s="70">
        <f t="shared" si="1"/>
        <v>4.3273013375295044E-2</v>
      </c>
      <c r="F17" s="21"/>
      <c r="G17" s="18" t="s">
        <v>37</v>
      </c>
      <c r="H17" s="50">
        <v>195</v>
      </c>
      <c r="I17" s="50">
        <v>234</v>
      </c>
      <c r="J17" s="127">
        <f t="shared" si="2"/>
        <v>39</v>
      </c>
      <c r="K17" s="128">
        <f t="shared" si="3"/>
        <v>0.2</v>
      </c>
      <c r="L17" s="143" t="s">
        <v>76</v>
      </c>
    </row>
    <row r="18" spans="1:12" ht="15" x14ac:dyDescent="0.25">
      <c r="A18" s="22" t="s">
        <v>22</v>
      </c>
      <c r="B18" s="59">
        <v>6974</v>
      </c>
      <c r="C18" s="59">
        <v>6600</v>
      </c>
      <c r="D18" s="106">
        <f t="shared" si="0"/>
        <v>-374</v>
      </c>
      <c r="E18" s="72">
        <f t="shared" si="1"/>
        <v>-5.362776025236593E-2</v>
      </c>
      <c r="F18" s="21"/>
      <c r="G18" s="18" t="s">
        <v>22</v>
      </c>
      <c r="H18" s="50">
        <v>750</v>
      </c>
      <c r="I18" s="50">
        <v>779</v>
      </c>
      <c r="J18" s="127">
        <f t="shared" si="2"/>
        <v>29</v>
      </c>
      <c r="K18" s="128">
        <f t="shared" si="3"/>
        <v>3.8666666666666669E-2</v>
      </c>
      <c r="L18" s="143" t="s">
        <v>96</v>
      </c>
    </row>
    <row r="19" spans="1:12" ht="15.75" customHeight="1" x14ac:dyDescent="0.25">
      <c r="A19" s="22" t="s">
        <v>41</v>
      </c>
      <c r="B19" s="59">
        <f>3126+51</f>
        <v>3177</v>
      </c>
      <c r="C19" s="59">
        <f>3289+44</f>
        <v>3333</v>
      </c>
      <c r="D19" s="69">
        <f t="shared" si="0"/>
        <v>156</v>
      </c>
      <c r="E19" s="70">
        <f t="shared" si="1"/>
        <v>4.9102927289896126E-2</v>
      </c>
      <c r="F19" s="21"/>
      <c r="G19" s="18" t="s">
        <v>41</v>
      </c>
      <c r="H19" s="50">
        <v>549</v>
      </c>
      <c r="I19" s="50">
        <v>579</v>
      </c>
      <c r="J19" s="127">
        <f t="shared" si="2"/>
        <v>30</v>
      </c>
      <c r="K19" s="128">
        <f t="shared" si="3"/>
        <v>5.4644808743169397E-2</v>
      </c>
      <c r="L19" s="143" t="s">
        <v>97</v>
      </c>
    </row>
    <row r="20" spans="1:12" ht="15" x14ac:dyDescent="0.25">
      <c r="A20" s="22" t="s">
        <v>43</v>
      </c>
      <c r="B20" s="59">
        <v>1</v>
      </c>
      <c r="C20" s="59">
        <v>1</v>
      </c>
      <c r="D20" s="211">
        <f t="shared" si="0"/>
        <v>0</v>
      </c>
      <c r="E20" s="212" t="s">
        <v>45</v>
      </c>
      <c r="F20" s="21"/>
      <c r="G20" s="18" t="s">
        <v>65</v>
      </c>
      <c r="H20" s="50">
        <v>52</v>
      </c>
      <c r="I20" s="50">
        <v>40</v>
      </c>
      <c r="J20" s="117">
        <f t="shared" si="2"/>
        <v>-12</v>
      </c>
      <c r="K20" s="118">
        <f t="shared" si="3"/>
        <v>-0.23076923076923078</v>
      </c>
      <c r="L20" s="143" t="s">
        <v>99</v>
      </c>
    </row>
    <row r="21" spans="1:12" ht="15" customHeight="1" x14ac:dyDescent="0.25">
      <c r="A21" s="22" t="s">
        <v>6</v>
      </c>
      <c r="B21" s="59">
        <v>72</v>
      </c>
      <c r="C21" s="59">
        <v>60</v>
      </c>
      <c r="D21" s="106">
        <f>C21-B21</f>
        <v>-12</v>
      </c>
      <c r="E21" s="72">
        <f t="shared" si="1"/>
        <v>-0.16666666666666666</v>
      </c>
      <c r="F21" s="21"/>
      <c r="G21" s="18" t="s">
        <v>23</v>
      </c>
      <c r="H21" s="50">
        <v>1543</v>
      </c>
      <c r="I21" s="50">
        <v>1419</v>
      </c>
      <c r="J21" s="123">
        <f t="shared" si="2"/>
        <v>-124</v>
      </c>
      <c r="K21" s="124">
        <f t="shared" si="3"/>
        <v>-8.0362929358392746E-2</v>
      </c>
      <c r="L21" s="145" t="s">
        <v>98</v>
      </c>
    </row>
    <row r="22" spans="1:12" ht="15" customHeight="1" x14ac:dyDescent="0.25">
      <c r="A22" s="34" t="s">
        <v>23</v>
      </c>
      <c r="B22" s="59">
        <v>0</v>
      </c>
      <c r="C22" s="59">
        <v>162</v>
      </c>
      <c r="D22" s="69">
        <f>C22-B22</f>
        <v>162</v>
      </c>
      <c r="E22" s="70" t="s">
        <v>45</v>
      </c>
      <c r="F22" s="95"/>
      <c r="G22" s="129" t="s">
        <v>66</v>
      </c>
      <c r="H22" s="50">
        <v>7</v>
      </c>
      <c r="I22" s="50">
        <v>5</v>
      </c>
      <c r="J22" s="117">
        <f t="shared" ref="J22" si="4">I22-H22</f>
        <v>-2</v>
      </c>
      <c r="K22" s="124">
        <f t="shared" si="3"/>
        <v>-0.2857142857142857</v>
      </c>
      <c r="L22" s="145" t="s">
        <v>78</v>
      </c>
    </row>
    <row r="23" spans="1:12" ht="15" customHeight="1" x14ac:dyDescent="0.25">
      <c r="A23" s="34" t="s">
        <v>62</v>
      </c>
      <c r="B23" s="102">
        <v>30</v>
      </c>
      <c r="C23" s="103">
        <v>145</v>
      </c>
      <c r="D23" s="69">
        <f t="shared" si="0"/>
        <v>115</v>
      </c>
      <c r="E23" s="70">
        <f>D23/B23</f>
        <v>3.8333333333333335</v>
      </c>
      <c r="F23" s="95"/>
      <c r="G23" s="130"/>
      <c r="H23" s="50"/>
      <c r="I23" s="50"/>
      <c r="J23" s="117"/>
      <c r="K23" s="118"/>
      <c r="L23" s="146"/>
    </row>
    <row r="24" spans="1:12" ht="14.25" customHeight="1" x14ac:dyDescent="0.25">
      <c r="A24" s="35" t="s">
        <v>31</v>
      </c>
      <c r="B24" s="60">
        <f>SUM(B4:B23)</f>
        <v>51292</v>
      </c>
      <c r="C24" s="60">
        <f>SUM(C4:C23)</f>
        <v>51676</v>
      </c>
      <c r="D24" s="156">
        <f>C24-B24</f>
        <v>384</v>
      </c>
      <c r="E24" s="99">
        <f>D24/B24</f>
        <v>7.4865476097637062E-3</v>
      </c>
      <c r="F24" s="105"/>
      <c r="G24" s="104" t="s">
        <v>72</v>
      </c>
      <c r="H24" s="49">
        <f>SUM(H4:H22)-10</f>
        <v>9888</v>
      </c>
      <c r="I24" s="49">
        <f>SUM(I4:I22)-11</f>
        <v>9840</v>
      </c>
      <c r="J24" s="125">
        <f>I24-H24</f>
        <v>-48</v>
      </c>
      <c r="K24" s="126">
        <f>J24/H24</f>
        <v>-4.8543689320388345E-3</v>
      </c>
      <c r="L24" s="147"/>
    </row>
    <row r="25" spans="1:12" ht="14.25" customHeight="1" x14ac:dyDescent="0.25">
      <c r="A25" s="32" t="s">
        <v>14</v>
      </c>
      <c r="B25" s="100">
        <v>2217</v>
      </c>
      <c r="C25" s="101">
        <v>2349</v>
      </c>
      <c r="D25" s="111">
        <f t="shared" ref="D25" si="5">C25-B25</f>
        <v>132</v>
      </c>
      <c r="E25" s="131">
        <f t="shared" ref="E25" si="6">D25/B25</f>
        <v>5.9539918809201627E-2</v>
      </c>
      <c r="F25" s="23"/>
      <c r="G25" s="32" t="s">
        <v>14</v>
      </c>
      <c r="H25" s="62">
        <v>477</v>
      </c>
      <c r="I25" s="62">
        <v>448</v>
      </c>
      <c r="J25" s="159">
        <f>I25-H25</f>
        <v>-29</v>
      </c>
      <c r="K25" s="160">
        <f>J25/H25</f>
        <v>-6.0796645702306078E-2</v>
      </c>
      <c r="L25" s="161"/>
    </row>
    <row r="26" spans="1:12" ht="15" customHeight="1" x14ac:dyDescent="0.25">
      <c r="A26" s="96" t="s">
        <v>68</v>
      </c>
      <c r="B26" s="44">
        <v>0</v>
      </c>
      <c r="C26" s="44">
        <v>24</v>
      </c>
      <c r="D26" s="111">
        <f>C26-B26</f>
        <v>24</v>
      </c>
      <c r="E26" s="131" t="s">
        <v>45</v>
      </c>
      <c r="F26" s="95"/>
      <c r="G26" s="96" t="s">
        <v>68</v>
      </c>
      <c r="H26" s="108">
        <v>0</v>
      </c>
      <c r="I26" s="109">
        <v>5</v>
      </c>
      <c r="J26" s="110">
        <f>I26-H26</f>
        <v>5</v>
      </c>
      <c r="K26" s="136" t="s">
        <v>45</v>
      </c>
      <c r="L26" s="148"/>
    </row>
    <row r="27" spans="1:12" ht="18" customHeight="1" thickBot="1" x14ac:dyDescent="0.3">
      <c r="A27" s="91" t="s">
        <v>44</v>
      </c>
      <c r="B27" s="92">
        <f>SUM(B24:B26)</f>
        <v>53509</v>
      </c>
      <c r="C27" s="92">
        <f>SUM(C24:C26)</f>
        <v>54049</v>
      </c>
      <c r="D27" s="162">
        <f t="shared" ref="D27" si="7">C27-B27</f>
        <v>540</v>
      </c>
      <c r="E27" s="163">
        <f t="shared" ref="E27" si="8">D27/B27</f>
        <v>1.009176026462838E-2</v>
      </c>
      <c r="F27" s="24"/>
      <c r="G27" s="33" t="s">
        <v>44</v>
      </c>
      <c r="H27" s="61">
        <f>SUM(H24:H26)</f>
        <v>10365</v>
      </c>
      <c r="I27" s="61">
        <f>SUM(I24:I26)</f>
        <v>10293</v>
      </c>
      <c r="J27" s="134">
        <f t="shared" si="2"/>
        <v>-72</v>
      </c>
      <c r="K27" s="135">
        <f t="shared" si="3"/>
        <v>-6.946454413892909E-3</v>
      </c>
      <c r="L27" s="180" t="s">
        <v>75</v>
      </c>
    </row>
    <row r="28" spans="1:12" ht="14.25" customHeight="1" thickTop="1" x14ac:dyDescent="0.2">
      <c r="A28" s="177" t="s">
        <v>9</v>
      </c>
      <c r="B28" s="177"/>
      <c r="C28" s="177"/>
      <c r="D28" s="177"/>
      <c r="E28" s="177"/>
      <c r="F28" s="25"/>
      <c r="G28" s="171"/>
      <c r="H28" s="172"/>
      <c r="I28" s="172"/>
      <c r="J28" s="172"/>
      <c r="K28" s="172"/>
      <c r="L28" s="181"/>
    </row>
    <row r="29" spans="1:12" s="13" customFormat="1" ht="13.5" customHeight="1" x14ac:dyDescent="0.2">
      <c r="A29" s="178"/>
      <c r="B29" s="178"/>
      <c r="C29" s="178"/>
      <c r="D29" s="178"/>
      <c r="E29" s="178"/>
      <c r="F29" s="17"/>
      <c r="G29" s="173"/>
      <c r="H29" s="174"/>
      <c r="I29" s="174"/>
      <c r="J29" s="174"/>
      <c r="K29" s="174"/>
      <c r="L29" s="181"/>
    </row>
    <row r="30" spans="1:12" ht="10.5" customHeight="1" thickBot="1" x14ac:dyDescent="0.25">
      <c r="A30" s="179"/>
      <c r="B30" s="179"/>
      <c r="C30" s="179"/>
      <c r="D30" s="179"/>
      <c r="E30" s="179"/>
      <c r="F30" s="17"/>
      <c r="G30" s="175"/>
      <c r="H30" s="176"/>
      <c r="I30" s="176"/>
      <c r="J30" s="176"/>
      <c r="K30" s="176"/>
      <c r="L30" s="182"/>
    </row>
    <row r="31" spans="1:12" s="13" customFormat="1" ht="13.5" customHeight="1" thickBot="1" x14ac:dyDescent="0.25">
      <c r="A31" s="74" t="s">
        <v>61</v>
      </c>
      <c r="B31" s="19">
        <v>2018</v>
      </c>
      <c r="C31" s="19">
        <v>2019</v>
      </c>
      <c r="D31" s="89" t="s">
        <v>0</v>
      </c>
      <c r="E31" s="90" t="s">
        <v>1</v>
      </c>
      <c r="F31" s="25"/>
      <c r="G31" s="64" t="s">
        <v>59</v>
      </c>
      <c r="H31" s="19">
        <v>2018</v>
      </c>
      <c r="I31" s="19">
        <v>2019</v>
      </c>
      <c r="J31" s="19" t="s">
        <v>0</v>
      </c>
      <c r="K31" s="20" t="s">
        <v>1</v>
      </c>
      <c r="L31" s="149"/>
    </row>
    <row r="32" spans="1:12" ht="17.25" customHeight="1" x14ac:dyDescent="0.25">
      <c r="A32" s="76" t="s">
        <v>26</v>
      </c>
      <c r="B32" s="88">
        <f>305+48</f>
        <v>353</v>
      </c>
      <c r="C32" s="63">
        <f>257+50</f>
        <v>307</v>
      </c>
      <c r="D32" s="73">
        <f>C32-B32</f>
        <v>-46</v>
      </c>
      <c r="E32" s="107">
        <f>D32/B32</f>
        <v>-0.13031161473087818</v>
      </c>
      <c r="F32" s="26"/>
      <c r="G32" s="46" t="s">
        <v>7</v>
      </c>
      <c r="H32" s="78">
        <f>262+747+1089+2395+36+34+612</f>
        <v>5175</v>
      </c>
      <c r="I32" s="78">
        <f>209+706+1152+2335+584+49+6</f>
        <v>5041</v>
      </c>
      <c r="J32" s="106">
        <f>I32-H32</f>
        <v>-134</v>
      </c>
      <c r="K32" s="71">
        <f>J32/H32</f>
        <v>-2.5893719806763284E-2</v>
      </c>
      <c r="L32" s="194" t="s">
        <v>49</v>
      </c>
    </row>
    <row r="33" spans="1:12" s="3" customFormat="1" ht="16.5" customHeight="1" x14ac:dyDescent="0.25">
      <c r="A33" s="77" t="s">
        <v>5</v>
      </c>
      <c r="B33" s="88">
        <v>838</v>
      </c>
      <c r="C33" s="63">
        <v>786</v>
      </c>
      <c r="D33" s="73">
        <f t="shared" ref="D33:D35" si="9">C33-B33</f>
        <v>-52</v>
      </c>
      <c r="E33" s="107">
        <f t="shared" ref="E33:E35" si="10">D33/B33</f>
        <v>-6.205250596658711E-2</v>
      </c>
      <c r="F33" s="26"/>
      <c r="G33" s="22" t="s">
        <v>8</v>
      </c>
      <c r="H33" s="115">
        <f>6251+8261+7023+4254</f>
        <v>25789</v>
      </c>
      <c r="I33" s="79">
        <f>5266+8415+7502+4411</f>
        <v>25594</v>
      </c>
      <c r="J33" s="106">
        <f>I33-H33</f>
        <v>-195</v>
      </c>
      <c r="K33" s="71">
        <f>J33/H33</f>
        <v>-7.5613633719803014E-3</v>
      </c>
      <c r="L33" s="195"/>
    </row>
    <row r="34" spans="1:12" ht="15" customHeight="1" x14ac:dyDescent="0.25">
      <c r="A34" s="77" t="s">
        <v>27</v>
      </c>
      <c r="B34" s="88">
        <v>1173</v>
      </c>
      <c r="C34" s="63">
        <v>1265</v>
      </c>
      <c r="D34" s="140">
        <f t="shared" si="9"/>
        <v>92</v>
      </c>
      <c r="E34" s="155">
        <f t="shared" si="10"/>
        <v>7.8431372549019607E-2</v>
      </c>
      <c r="F34" s="26"/>
      <c r="G34" s="47" t="s">
        <v>10</v>
      </c>
      <c r="H34" s="80">
        <v>8356</v>
      </c>
      <c r="I34" s="80">
        <v>8235</v>
      </c>
      <c r="J34" s="121">
        <f>I34-H34</f>
        <v>-121</v>
      </c>
      <c r="K34" s="122">
        <f>J34/H34</f>
        <v>-1.4480612733365247E-2</v>
      </c>
      <c r="L34" s="195"/>
    </row>
    <row r="35" spans="1:12" ht="15.75" customHeight="1" thickBot="1" x14ac:dyDescent="0.3">
      <c r="A35" s="77" t="s">
        <v>28</v>
      </c>
      <c r="B35" s="88">
        <v>2590</v>
      </c>
      <c r="C35" s="63">
        <v>2519</v>
      </c>
      <c r="D35" s="73">
        <f t="shared" si="9"/>
        <v>-71</v>
      </c>
      <c r="E35" s="107">
        <f t="shared" si="10"/>
        <v>-2.7413127413127413E-2</v>
      </c>
      <c r="F35" s="26"/>
      <c r="G35" s="48" t="s">
        <v>11</v>
      </c>
      <c r="H35" s="116">
        <v>43302</v>
      </c>
      <c r="I35" s="81">
        <v>43301</v>
      </c>
      <c r="J35" s="215">
        <f>I35-H35</f>
        <v>-1</v>
      </c>
      <c r="K35" s="216">
        <f>J35/H35</f>
        <v>-2.3093621541730173E-5</v>
      </c>
      <c r="L35" s="196"/>
    </row>
    <row r="36" spans="1:12" ht="15.75" customHeight="1" thickBot="1" x14ac:dyDescent="0.3">
      <c r="A36" s="42" t="s">
        <v>34</v>
      </c>
      <c r="B36" s="49">
        <f>SUM(B32:B35)</f>
        <v>4954</v>
      </c>
      <c r="C36" s="49">
        <f>SUM(C32:C35)</f>
        <v>4877</v>
      </c>
      <c r="D36" s="119">
        <f t="shared" ref="D36:D38" si="11">C36-B36</f>
        <v>-77</v>
      </c>
      <c r="E36" s="120">
        <f t="shared" ref="E36:E38" si="12">D36/B36</f>
        <v>-1.5542995559144126E-2</v>
      </c>
      <c r="F36" s="26"/>
      <c r="G36" s="40"/>
      <c r="H36" s="82"/>
      <c r="I36" s="87"/>
      <c r="J36" s="94"/>
      <c r="K36" s="93"/>
      <c r="L36" s="199" t="s">
        <v>80</v>
      </c>
    </row>
    <row r="37" spans="1:12" ht="16.5" customHeight="1" thickBot="1" x14ac:dyDescent="0.3">
      <c r="A37" s="41" t="s">
        <v>30</v>
      </c>
      <c r="B37" s="50">
        <f>687+34</f>
        <v>721</v>
      </c>
      <c r="C37" s="50">
        <f>672+6</f>
        <v>678</v>
      </c>
      <c r="D37" s="73">
        <f t="shared" si="11"/>
        <v>-43</v>
      </c>
      <c r="E37" s="72">
        <f t="shared" si="12"/>
        <v>-5.9639389736477116E-2</v>
      </c>
      <c r="F37" s="26"/>
      <c r="G37" s="65" t="s">
        <v>60</v>
      </c>
      <c r="H37" s="19">
        <v>2018</v>
      </c>
      <c r="I37" s="19">
        <v>2019</v>
      </c>
      <c r="J37" s="66" t="s">
        <v>0</v>
      </c>
      <c r="K37" s="67" t="s">
        <v>1</v>
      </c>
      <c r="L37" s="200"/>
    </row>
    <row r="38" spans="1:12" ht="15" customHeight="1" x14ac:dyDescent="0.25">
      <c r="A38" s="42" t="s">
        <v>6</v>
      </c>
      <c r="B38" s="49">
        <f>2048+135-10</f>
        <v>2173</v>
      </c>
      <c r="C38" s="49">
        <f>2122+75-12</f>
        <v>2185</v>
      </c>
      <c r="D38" s="98">
        <f t="shared" si="11"/>
        <v>12</v>
      </c>
      <c r="E38" s="99">
        <f t="shared" si="12"/>
        <v>5.5223193741371374E-3</v>
      </c>
      <c r="F38" s="26"/>
      <c r="G38" s="37" t="s">
        <v>7</v>
      </c>
      <c r="H38" s="83">
        <f>43+91+84+195+75+12</f>
        <v>500</v>
      </c>
      <c r="I38" s="83">
        <f>48+80+113+184+88+1</f>
        <v>514</v>
      </c>
      <c r="J38" s="208">
        <f>I38-H38</f>
        <v>14</v>
      </c>
      <c r="K38" s="75">
        <f>J38/H38</f>
        <v>2.8000000000000001E-2</v>
      </c>
      <c r="L38" s="201"/>
    </row>
    <row r="39" spans="1:12" ht="14.25" customHeight="1" x14ac:dyDescent="0.25">
      <c r="A39" s="153" t="s">
        <v>63</v>
      </c>
      <c r="B39" s="49">
        <v>1563</v>
      </c>
      <c r="C39" s="49">
        <v>1604</v>
      </c>
      <c r="D39" s="98">
        <f>C39-B39</f>
        <v>41</v>
      </c>
      <c r="E39" s="99">
        <f>D39/B39</f>
        <v>2.6231605886116442E-2</v>
      </c>
      <c r="F39" s="17"/>
      <c r="G39" s="18" t="s">
        <v>8</v>
      </c>
      <c r="H39" s="79">
        <f>758+657+478+241</f>
        <v>2134</v>
      </c>
      <c r="I39" s="84">
        <f>517+837+403+229</f>
        <v>1986</v>
      </c>
      <c r="J39" s="157">
        <f>I39-H39</f>
        <v>-148</v>
      </c>
      <c r="K39" s="154">
        <f>J39/H39</f>
        <v>-6.9353327085285854E-2</v>
      </c>
      <c r="L39" s="191" t="s">
        <v>73</v>
      </c>
    </row>
    <row r="40" spans="1:12" ht="16.5" customHeight="1" x14ac:dyDescent="0.25">
      <c r="A40" s="42" t="s">
        <v>64</v>
      </c>
      <c r="B40" s="113">
        <v>362</v>
      </c>
      <c r="C40" s="114">
        <v>385</v>
      </c>
      <c r="D40" s="98">
        <f>C40-B40</f>
        <v>23</v>
      </c>
      <c r="E40" s="99">
        <f>D40/B40</f>
        <v>6.3535911602209949E-2</v>
      </c>
      <c r="F40" s="17"/>
      <c r="G40" s="38" t="s">
        <v>12</v>
      </c>
      <c r="H40" s="85">
        <v>1532</v>
      </c>
      <c r="I40" s="85">
        <v>1605</v>
      </c>
      <c r="J40" s="158">
        <f>I40-H40</f>
        <v>73</v>
      </c>
      <c r="K40" s="75">
        <f t="shared" ref="K40:K41" si="13">J40/H40</f>
        <v>4.7650130548302874E-2</v>
      </c>
      <c r="L40" s="192"/>
    </row>
    <row r="41" spans="1:12" ht="15.75" customHeight="1" thickBot="1" x14ac:dyDescent="0.3">
      <c r="A41" s="43" t="s">
        <v>29</v>
      </c>
      <c r="B41" s="112">
        <v>115</v>
      </c>
      <c r="C41" s="112">
        <v>111</v>
      </c>
      <c r="D41" s="206">
        <f>C41-B41</f>
        <v>-4</v>
      </c>
      <c r="E41" s="207">
        <f>D41/B41</f>
        <v>-3.4782608695652174E-2</v>
      </c>
      <c r="F41" s="17"/>
      <c r="G41" s="39" t="s">
        <v>13</v>
      </c>
      <c r="H41" s="81">
        <v>7990</v>
      </c>
      <c r="I41" s="86">
        <v>8376</v>
      </c>
      <c r="J41" s="36">
        <f>I41-H41</f>
        <v>386</v>
      </c>
      <c r="K41" s="138">
        <f t="shared" si="13"/>
        <v>4.8310387984981225E-2</v>
      </c>
      <c r="L41" s="192"/>
    </row>
    <row r="42" spans="1:12" ht="12" customHeight="1" thickBot="1" x14ac:dyDescent="0.25">
      <c r="A42" s="183" t="s">
        <v>71</v>
      </c>
      <c r="B42" s="183"/>
      <c r="C42" s="183"/>
      <c r="D42" s="183"/>
      <c r="E42" s="183"/>
      <c r="F42" s="17"/>
      <c r="G42" s="5"/>
      <c r="H42" s="9"/>
      <c r="I42" s="9"/>
      <c r="L42" s="192"/>
    </row>
    <row r="43" spans="1:12" ht="13.5" customHeight="1" thickBot="1" x14ac:dyDescent="0.25">
      <c r="A43" s="184"/>
      <c r="B43" s="184"/>
      <c r="C43" s="184"/>
      <c r="D43" s="184"/>
      <c r="E43" s="184"/>
      <c r="F43" s="17"/>
      <c r="G43" s="197" t="s">
        <v>25</v>
      </c>
      <c r="H43" s="198"/>
      <c r="I43" s="198"/>
      <c r="J43" s="19">
        <v>2017</v>
      </c>
      <c r="K43" s="20">
        <v>2018</v>
      </c>
      <c r="L43" s="193"/>
    </row>
    <row r="44" spans="1:12" ht="12.75" customHeight="1" x14ac:dyDescent="0.25">
      <c r="A44" s="184"/>
      <c r="B44" s="184"/>
      <c r="C44" s="184"/>
      <c r="D44" s="184"/>
      <c r="E44" s="184"/>
      <c r="F44" s="27"/>
      <c r="G44" s="187" t="s">
        <v>18</v>
      </c>
      <c r="H44" s="188"/>
      <c r="I44" s="188"/>
      <c r="J44" s="30">
        <f>H38/H24</f>
        <v>5.05663430420712E-2</v>
      </c>
      <c r="K44" s="31">
        <f>I38/I24</f>
        <v>5.223577235772358E-2</v>
      </c>
      <c r="L44" s="139" t="s">
        <v>58</v>
      </c>
    </row>
    <row r="45" spans="1:12" ht="12.75" customHeight="1" x14ac:dyDescent="0.25">
      <c r="A45" s="184"/>
      <c r="B45" s="184"/>
      <c r="C45" s="184"/>
      <c r="D45" s="184"/>
      <c r="E45" s="184"/>
      <c r="F45" s="27"/>
      <c r="G45" s="185" t="s">
        <v>15</v>
      </c>
      <c r="H45" s="186"/>
      <c r="I45" s="186"/>
      <c r="J45" s="30">
        <f>H39/B24</f>
        <v>4.1604928643843096E-2</v>
      </c>
      <c r="K45" s="11">
        <f>I39/C24</f>
        <v>3.8431767164641223E-2</v>
      </c>
      <c r="L45" s="150"/>
    </row>
    <row r="46" spans="1:12" ht="12" customHeight="1" x14ac:dyDescent="0.25">
      <c r="A46" s="184"/>
      <c r="B46" s="184"/>
      <c r="C46" s="184"/>
      <c r="D46" s="184"/>
      <c r="E46" s="184"/>
      <c r="F46" s="28"/>
      <c r="G46" s="189" t="s">
        <v>16</v>
      </c>
      <c r="H46" s="190"/>
      <c r="I46" s="190"/>
      <c r="J46" s="30">
        <f>H40/H24</f>
        <v>0.15493527508090615</v>
      </c>
      <c r="K46" s="11">
        <f>I40/I24</f>
        <v>0.16310975609756098</v>
      </c>
      <c r="L46" s="202" t="s">
        <v>42</v>
      </c>
    </row>
    <row r="47" spans="1:12" ht="3.75" hidden="1" customHeight="1" x14ac:dyDescent="0.25">
      <c r="A47" s="184"/>
      <c r="B47" s="184"/>
      <c r="C47" s="184"/>
      <c r="D47" s="184"/>
      <c r="E47" s="184"/>
      <c r="F47" s="28"/>
      <c r="G47" s="189" t="s">
        <v>17</v>
      </c>
      <c r="H47" s="190"/>
      <c r="I47" s="190"/>
      <c r="J47" s="30">
        <f t="shared" ref="J47" si="14">H41/H27</f>
        <v>0.77086348287506035</v>
      </c>
      <c r="K47" s="11">
        <f>I41/C24</f>
        <v>0.16208684882730862</v>
      </c>
      <c r="L47" s="203"/>
    </row>
    <row r="48" spans="1:12" ht="15" customHeight="1" thickBot="1" x14ac:dyDescent="0.3">
      <c r="A48" s="184"/>
      <c r="B48" s="184"/>
      <c r="C48" s="184"/>
      <c r="D48" s="184"/>
      <c r="E48" s="184"/>
      <c r="F48" s="17"/>
      <c r="G48" s="204" t="s">
        <v>17</v>
      </c>
      <c r="H48" s="205"/>
      <c r="I48" s="205"/>
      <c r="J48" s="137">
        <f>H41/B24</f>
        <v>0.15577477969273962</v>
      </c>
      <c r="K48" s="12">
        <f>I41/C24</f>
        <v>0.16208684882730862</v>
      </c>
      <c r="L48" s="203"/>
    </row>
    <row r="49" spans="1:12" x14ac:dyDescent="0.2">
      <c r="A49" s="29" t="s">
        <v>39</v>
      </c>
      <c r="L49" s="152" t="s">
        <v>79</v>
      </c>
    </row>
  </sheetData>
  <mergeCells count="18">
    <mergeCell ref="L32:L35"/>
    <mergeCell ref="G43:I43"/>
    <mergeCell ref="L36:L38"/>
    <mergeCell ref="G46:I46"/>
    <mergeCell ref="L46:L48"/>
    <mergeCell ref="G48:I48"/>
    <mergeCell ref="A42:E48"/>
    <mergeCell ref="G45:I45"/>
    <mergeCell ref="G44:I44"/>
    <mergeCell ref="G47:I47"/>
    <mergeCell ref="L39:L43"/>
    <mergeCell ref="B1:D1"/>
    <mergeCell ref="A2:C2"/>
    <mergeCell ref="G2:J2"/>
    <mergeCell ref="G1:L1"/>
    <mergeCell ref="G28:K30"/>
    <mergeCell ref="A28:E30"/>
    <mergeCell ref="L27:L30"/>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5.7109375" customWidth="1"/>
    <col min="2" max="2" width="14.7109375" customWidth="1"/>
    <col min="5" max="5" width="15" customWidth="1"/>
  </cols>
  <sheetData>
    <row r="2" spans="1:6" x14ac:dyDescent="0.2">
      <c r="B2" s="40" t="s">
        <v>54</v>
      </c>
      <c r="C2" s="40" t="s">
        <v>55</v>
      </c>
      <c r="E2" s="40" t="s">
        <v>56</v>
      </c>
      <c r="F2" s="40" t="s">
        <v>57</v>
      </c>
    </row>
    <row r="3" spans="1:6" x14ac:dyDescent="0.2">
      <c r="A3" t="s">
        <v>50</v>
      </c>
      <c r="B3" s="97">
        <f>IF(SUM('Sheet 1'!B4:B23)='Sheet 1'!B24,0,1)</f>
        <v>0</v>
      </c>
      <c r="C3" s="97">
        <f>IF(SUM('Sheet 1'!C4:C23)='Sheet 1'!C24,0,1)</f>
        <v>0</v>
      </c>
      <c r="D3" s="97"/>
      <c r="E3" s="97">
        <f>IF(SUM('Sheet 1'!H4:H22)='Sheet 1'!H24,0,1)</f>
        <v>1</v>
      </c>
      <c r="F3" s="97">
        <f>IF(SUM('Sheet 1'!I4:I22)='Sheet 1'!I24,0,1)</f>
        <v>1</v>
      </c>
    </row>
    <row r="4" spans="1:6" x14ac:dyDescent="0.2">
      <c r="A4" t="s">
        <v>51</v>
      </c>
      <c r="B4" s="97">
        <f>IF((SUM('Sheet 1'!B$24:B$26))=('Sheet 1'!B$27),0,1)</f>
        <v>0</v>
      </c>
      <c r="C4" s="97">
        <f>IF((SUM('Sheet 1'!C$24:C$26))=('Sheet 1'!C$27),0,1)</f>
        <v>0</v>
      </c>
      <c r="D4" s="97"/>
      <c r="E4" s="97">
        <f>IF((SUM('Sheet 1'!H$24:H$26))=('Sheet 1'!H$27),0,1)</f>
        <v>0</v>
      </c>
      <c r="F4" s="97">
        <f>IF((SUM('Sheet 1'!I$24:I$26))=('Sheet 1'!I$27),0,1)</f>
        <v>0</v>
      </c>
    </row>
    <row r="5" spans="1:6" x14ac:dyDescent="0.2">
      <c r="B5" s="97"/>
      <c r="C5" s="97"/>
      <c r="D5" s="97"/>
      <c r="E5" s="97"/>
      <c r="F5" s="97"/>
    </row>
    <row r="6" spans="1:6" x14ac:dyDescent="0.2">
      <c r="A6" t="s">
        <v>52</v>
      </c>
      <c r="B6" s="97"/>
      <c r="C6" s="97"/>
      <c r="D6" s="97"/>
      <c r="E6" s="97">
        <f>IF(SUM('Sheet 1'!B36:B41)='Sheet 1'!H24,0,1)</f>
        <v>0</v>
      </c>
      <c r="F6" s="97">
        <f>IF(SUM('Sheet 1'!C36:C41)='Sheet 1'!I24,0,1)</f>
        <v>0</v>
      </c>
    </row>
    <row r="7" spans="1:6" x14ac:dyDescent="0.2">
      <c r="B7" s="97"/>
      <c r="C7" s="97"/>
      <c r="D7" s="97"/>
      <c r="E7" s="97"/>
      <c r="F7" s="97"/>
    </row>
    <row r="8" spans="1:6" x14ac:dyDescent="0.2">
      <c r="A8" t="s">
        <v>53</v>
      </c>
      <c r="B8" s="97">
        <f>IF(SUM('Sheet 1'!H35,'Sheet 1'!H41)='Sheet 1'!B24,0,1)</f>
        <v>0</v>
      </c>
      <c r="C8" s="97">
        <f>IF(SUM('Sheet 1'!I35,'Sheet 1'!I41)='Sheet 1'!C24,0,1)</f>
        <v>1</v>
      </c>
      <c r="D8" s="97"/>
      <c r="E8" s="97">
        <f>IF(SUM('Sheet 1'!H34,'Sheet 1'!H40)='Sheet 1'!H24,0,1)</f>
        <v>0</v>
      </c>
      <c r="F8" s="97">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2019-05-14T17:26:58Z</dcterms:modified>
</cp:coreProperties>
</file>